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579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I30" i="1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18"/>
  <c r="I19"/>
  <c r="I20"/>
  <c r="I21"/>
  <c r="I22"/>
  <c r="I23"/>
  <c r="I24"/>
  <c r="I25"/>
  <c r="I26"/>
  <c r="I27"/>
  <c r="I28"/>
  <c r="I6"/>
  <c r="I7"/>
  <c r="I8"/>
  <c r="I9"/>
  <c r="I10"/>
  <c r="I11"/>
  <c r="I12"/>
  <c r="I13"/>
  <c r="I14"/>
  <c r="I15"/>
  <c r="I16"/>
  <c r="I51"/>
  <c r="H50"/>
  <c r="H28"/>
  <c r="H16"/>
  <c r="H51"/>
  <c r="J51"/>
  <c r="D50"/>
  <c r="D28"/>
  <c r="D16"/>
  <c r="D5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9"/>
  <c r="E50"/>
  <c r="E18"/>
  <c r="E19"/>
  <c r="E20"/>
  <c r="E21"/>
  <c r="E22"/>
  <c r="E23"/>
  <c r="E24"/>
  <c r="E25"/>
  <c r="E26"/>
  <c r="E27"/>
  <c r="E28"/>
  <c r="E6"/>
  <c r="E7"/>
  <c r="E8"/>
  <c r="E9"/>
  <c r="E10"/>
  <c r="E11"/>
  <c r="E12"/>
  <c r="E13"/>
  <c r="E14"/>
  <c r="E15"/>
  <c r="E16"/>
  <c r="E51"/>
  <c r="G51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18"/>
  <c r="F19"/>
  <c r="F20"/>
  <c r="F21"/>
  <c r="F22"/>
  <c r="F23"/>
  <c r="F24"/>
  <c r="F25"/>
  <c r="F26"/>
  <c r="F27"/>
  <c r="F28"/>
  <c r="F6"/>
  <c r="F7"/>
  <c r="F8"/>
  <c r="F9"/>
  <c r="F10"/>
  <c r="F11"/>
  <c r="F12"/>
  <c r="F13"/>
  <c r="F14"/>
  <c r="F15"/>
  <c r="F16"/>
  <c r="F51"/>
  <c r="C51"/>
  <c r="J50"/>
  <c r="G50"/>
  <c r="G49"/>
  <c r="G48"/>
  <c r="J47"/>
  <c r="G47"/>
  <c r="J46"/>
  <c r="G46"/>
  <c r="J45"/>
  <c r="G45"/>
  <c r="J44"/>
  <c r="G44"/>
  <c r="J43"/>
  <c r="G43"/>
  <c r="J42"/>
  <c r="G42"/>
  <c r="J41"/>
  <c r="G41"/>
  <c r="J40"/>
  <c r="G40"/>
  <c r="J39"/>
  <c r="G39"/>
  <c r="J38"/>
  <c r="G38"/>
  <c r="J37"/>
  <c r="G37"/>
  <c r="J36"/>
  <c r="G36"/>
  <c r="J35"/>
  <c r="G35"/>
  <c r="J34"/>
  <c r="G34"/>
  <c r="J33"/>
  <c r="G33"/>
  <c r="J32"/>
  <c r="G32"/>
  <c r="J31"/>
  <c r="G31"/>
  <c r="J30"/>
  <c r="G30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6"/>
  <c r="G16"/>
  <c r="J15"/>
  <c r="G15"/>
  <c r="J14"/>
  <c r="G14"/>
  <c r="J13"/>
  <c r="G13"/>
  <c r="J12"/>
  <c r="G12"/>
  <c r="J11"/>
  <c r="G11"/>
  <c r="J10"/>
  <c r="G10"/>
  <c r="J9"/>
  <c r="G9"/>
  <c r="J8"/>
  <c r="G8"/>
  <c r="J7"/>
  <c r="G7"/>
  <c r="J6"/>
  <c r="G6"/>
</calcChain>
</file>

<file path=xl/sharedStrings.xml><?xml version="1.0" encoding="utf-8"?>
<sst xmlns="http://schemas.openxmlformats.org/spreadsheetml/2006/main" count="71" uniqueCount="60">
  <si>
    <t>Fund House</t>
  </si>
  <si>
    <t>AAuM</t>
  </si>
  <si>
    <t xml:space="preserve">Growth over </t>
  </si>
  <si>
    <t>AuM Rank</t>
  </si>
  <si>
    <t>Oct - Dec 15</t>
  </si>
  <si>
    <t>Oct - Dec 16</t>
  </si>
  <si>
    <t>1 yr Ago</t>
  </si>
  <si>
    <t>1 year Ago %</t>
  </si>
  <si>
    <t>Oct - Dec 13</t>
  </si>
  <si>
    <t>3 Years Ago</t>
  </si>
  <si>
    <t>3 years Ago %</t>
  </si>
  <si>
    <t>Rs. Lakhs</t>
  </si>
  <si>
    <t>Rs. Crs.</t>
  </si>
  <si>
    <t>Leaders</t>
  </si>
  <si>
    <t>ICICI Prudential Mutual Fund</t>
  </si>
  <si>
    <t>Kotak Mahindra Mutual Fund</t>
  </si>
  <si>
    <t>SBI Mutual Fund</t>
  </si>
  <si>
    <t>Birla Sun Life Mutual Fund</t>
  </si>
  <si>
    <t>HDFC Mutual Fund</t>
  </si>
  <si>
    <t>Reliance MF + Goldman Sachs</t>
  </si>
  <si>
    <t>DSP BlackRock Mutual Fund</t>
  </si>
  <si>
    <t>UTI Mutual Fund</t>
  </si>
  <si>
    <t>Franklin Templeton MF</t>
  </si>
  <si>
    <t>IDFC Mutual Fund</t>
  </si>
  <si>
    <t>Total - Leaders Group</t>
  </si>
  <si>
    <t>Challengers</t>
  </si>
  <si>
    <t>Indiabulls Mutual Fund</t>
  </si>
  <si>
    <t>Axis Mutual Fund</t>
  </si>
  <si>
    <t>L&amp;T Mutual Fund</t>
  </si>
  <si>
    <t>Tata Mutual Fund</t>
  </si>
  <si>
    <t>JM Financial Mutual Fund</t>
  </si>
  <si>
    <t>LIC NOMURA Mutual Fund</t>
  </si>
  <si>
    <t>Invesco Mutual Fund</t>
  </si>
  <si>
    <t>Sundaram Mutual Fund</t>
  </si>
  <si>
    <t>Baroda Pioneer Mutual Fund</t>
  </si>
  <si>
    <t xml:space="preserve">DHFL Pramerica + Deutsche </t>
  </si>
  <si>
    <t>Total - Challengers Group</t>
  </si>
  <si>
    <t>Aspirers</t>
  </si>
  <si>
    <t>Motilal Oswal Mutual Fund</t>
  </si>
  <si>
    <t>Mirae Asset Mutual Fund</t>
  </si>
  <si>
    <t>Quantum Mutual Fund</t>
  </si>
  <si>
    <t>PPFAS Mutual Fund</t>
  </si>
  <si>
    <t>IIFL Mutual Fund</t>
  </si>
  <si>
    <t>BOI AXA Mutual Fund</t>
  </si>
  <si>
    <t>BNP Paribas Mutual Fund</t>
  </si>
  <si>
    <t>Shriram Mutual Fund</t>
  </si>
  <si>
    <t>IDBI Mutual Fund</t>
  </si>
  <si>
    <t>Canara Robeco Mutual Fund</t>
  </si>
  <si>
    <t>Union KBC Mutual Fund</t>
  </si>
  <si>
    <t>HSBC Mutual Fund</t>
  </si>
  <si>
    <t>Principal Mutual Fund</t>
  </si>
  <si>
    <t>Escorts Mutual Fund</t>
  </si>
  <si>
    <t>Taurus Mutual Fund</t>
  </si>
  <si>
    <t>Edelweiss + J P Morgan combined</t>
  </si>
  <si>
    <t>Sahara Mutual Fund</t>
  </si>
  <si>
    <t>Peerless Mutual Fund</t>
  </si>
  <si>
    <t>IL&amp;FS Mutual Fund (IDF)</t>
  </si>
  <si>
    <t>IIFCL Mutual Fund (IDF)</t>
  </si>
  <si>
    <t>Total - Aspirers Group</t>
  </si>
  <si>
    <t>Total Industry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</si>
</sst>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2015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164" fontId="4" fillId="2" borderId="0" xfId="1" applyNumberFormat="1" applyFont="1" applyFill="1" applyBorder="1" applyAlignment="1">
      <alignment horizontal="center" wrapText="1"/>
    </xf>
    <xf numFmtId="9" fontId="4" fillId="2" borderId="0" xfId="2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/>
    </xf>
    <xf numFmtId="9" fontId="4" fillId="2" borderId="0" xfId="2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3" fontId="5" fillId="2" borderId="10" xfId="0" applyNumberFormat="1" applyFont="1" applyFill="1" applyBorder="1" applyAlignment="1">
      <alignment wrapText="1"/>
    </xf>
    <xf numFmtId="164" fontId="4" fillId="2" borderId="10" xfId="1" applyNumberFormat="1" applyFont="1" applyFill="1" applyBorder="1" applyAlignment="1">
      <alignment horizontal="center" wrapText="1"/>
    </xf>
    <xf numFmtId="9" fontId="4" fillId="2" borderId="10" xfId="2" applyFont="1" applyFill="1" applyBorder="1" applyAlignment="1">
      <alignment horizontal="center" wrapText="1"/>
    </xf>
    <xf numFmtId="9" fontId="4" fillId="2" borderId="10" xfId="2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64" fontId="4" fillId="2" borderId="2" xfId="1" applyNumberFormat="1" applyFont="1" applyFill="1" applyBorder="1" applyAlignment="1">
      <alignment horizontal="center" wrapText="1"/>
    </xf>
    <xf numFmtId="9" fontId="4" fillId="2" borderId="2" xfId="2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1" fillId="2" borderId="7" xfId="0" applyFont="1" applyFill="1" applyBorder="1"/>
    <xf numFmtId="3" fontId="5" fillId="2" borderId="7" xfId="0" applyNumberFormat="1" applyFont="1" applyFill="1" applyBorder="1"/>
    <xf numFmtId="164" fontId="4" fillId="2" borderId="7" xfId="1" applyNumberFormat="1" applyFont="1" applyFill="1" applyBorder="1" applyAlignment="1">
      <alignment horizontal="center"/>
    </xf>
    <xf numFmtId="9" fontId="4" fillId="2" borderId="7" xfId="2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topLeftCell="A10" workbookViewId="0">
      <selection activeCell="N8" sqref="N8"/>
    </sheetView>
  </sheetViews>
  <sheetFormatPr defaultColWidth="12.5703125" defaultRowHeight="15"/>
  <cols>
    <col min="1" max="1" width="12.5703125" style="1"/>
    <col min="2" max="2" width="31.7109375" style="1" customWidth="1"/>
    <col min="3" max="3" width="14" style="1" hidden="1" customWidth="1"/>
    <col min="4" max="4" width="13.7109375" style="1" customWidth="1"/>
    <col min="5" max="7" width="12.85546875" style="2" customWidth="1"/>
    <col min="8" max="8" width="12" style="2" customWidth="1"/>
    <col min="9" max="9" width="13.140625" style="2" customWidth="1"/>
    <col min="10" max="10" width="12.85546875" style="2" customWidth="1"/>
    <col min="11" max="11" width="10" style="2" customWidth="1"/>
    <col min="12" max="16384" width="12.5703125" style="1"/>
  </cols>
  <sheetData>
    <row r="2" spans="2:11">
      <c r="B2" s="3" t="s">
        <v>0</v>
      </c>
      <c r="C2" s="4" t="s">
        <v>1</v>
      </c>
      <c r="D2" s="5" t="s">
        <v>1</v>
      </c>
      <c r="E2" s="5" t="s">
        <v>1</v>
      </c>
      <c r="F2" s="5" t="s">
        <v>2</v>
      </c>
      <c r="G2" s="5" t="s">
        <v>2</v>
      </c>
      <c r="H2" s="5" t="s">
        <v>1</v>
      </c>
      <c r="I2" s="5" t="s">
        <v>2</v>
      </c>
      <c r="J2" s="5" t="s">
        <v>2</v>
      </c>
      <c r="K2" s="6" t="s">
        <v>3</v>
      </c>
    </row>
    <row r="3" spans="2:11">
      <c r="B3" s="7"/>
      <c r="C3" s="8" t="s">
        <v>4</v>
      </c>
      <c r="D3" s="9" t="s">
        <v>5</v>
      </c>
      <c r="E3" s="9" t="s">
        <v>4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/>
    </row>
    <row r="4" spans="2:11">
      <c r="B4" s="11"/>
      <c r="C4" s="12" t="s">
        <v>11</v>
      </c>
      <c r="D4" s="13" t="s">
        <v>12</v>
      </c>
      <c r="E4" s="13" t="s">
        <v>12</v>
      </c>
      <c r="F4" s="13" t="s">
        <v>12</v>
      </c>
      <c r="G4" s="13"/>
      <c r="H4" s="13" t="s">
        <v>12</v>
      </c>
      <c r="I4" s="13" t="s">
        <v>12</v>
      </c>
      <c r="J4" s="13"/>
      <c r="K4" s="14"/>
    </row>
    <row r="5" spans="2:11" ht="15.75">
      <c r="B5" s="15" t="s">
        <v>13</v>
      </c>
      <c r="C5" s="16"/>
      <c r="D5" s="16"/>
      <c r="E5" s="17"/>
      <c r="F5" s="17"/>
      <c r="G5" s="17"/>
      <c r="H5" s="17"/>
      <c r="I5" s="17"/>
      <c r="J5" s="17"/>
      <c r="K5" s="18"/>
    </row>
    <row r="6" spans="2:11">
      <c r="B6" s="19" t="s">
        <v>14</v>
      </c>
      <c r="C6" s="20">
        <v>17215407.390000001</v>
      </c>
      <c r="D6" s="21">
        <v>227989</v>
      </c>
      <c r="E6" s="22">
        <f t="shared" ref="E6:E15" si="0">(C6/100)</f>
        <v>172154.07390000002</v>
      </c>
      <c r="F6" s="22">
        <f t="shared" ref="F6:F15" si="1">(D6-E6)</f>
        <v>55834.926099999982</v>
      </c>
      <c r="G6" s="23">
        <f t="shared" ref="G6:G15" si="2">(D6-E6)/E6</f>
        <v>0.32433113451868173</v>
      </c>
      <c r="H6" s="24">
        <v>97190.923900000009</v>
      </c>
      <c r="I6" s="24">
        <f t="shared" ref="I6:I15" si="3">(D6-H6)</f>
        <v>130798.07609999999</v>
      </c>
      <c r="J6" s="25">
        <f t="shared" ref="J6:J15" si="4">I6/H6</f>
        <v>1.3457848824914811</v>
      </c>
      <c r="K6" s="26">
        <v>1</v>
      </c>
    </row>
    <row r="7" spans="2:11">
      <c r="B7" s="19" t="s">
        <v>15</v>
      </c>
      <c r="C7" s="20">
        <v>5490233.8300000001</v>
      </c>
      <c r="D7" s="21">
        <v>82135</v>
      </c>
      <c r="E7" s="22">
        <f t="shared" si="0"/>
        <v>54902.338300000003</v>
      </c>
      <c r="F7" s="22">
        <f t="shared" si="1"/>
        <v>27232.661699999997</v>
      </c>
      <c r="G7" s="23">
        <f t="shared" si="2"/>
        <v>0.49602007024170763</v>
      </c>
      <c r="H7" s="24">
        <v>35757.796499999997</v>
      </c>
      <c r="I7" s="24">
        <f t="shared" si="3"/>
        <v>46377.203500000003</v>
      </c>
      <c r="J7" s="25">
        <f t="shared" si="4"/>
        <v>1.2969815827437803</v>
      </c>
      <c r="K7" s="26">
        <v>7</v>
      </c>
    </row>
    <row r="8" spans="2:11">
      <c r="B8" s="19" t="s">
        <v>16</v>
      </c>
      <c r="C8" s="20">
        <v>10005457.83</v>
      </c>
      <c r="D8" s="21">
        <v>140997</v>
      </c>
      <c r="E8" s="22">
        <f t="shared" si="0"/>
        <v>100054.57829999999</v>
      </c>
      <c r="F8" s="22">
        <f t="shared" si="1"/>
        <v>40942.421700000006</v>
      </c>
      <c r="G8" s="23">
        <f t="shared" si="2"/>
        <v>0.40920088211495675</v>
      </c>
      <c r="H8" s="24">
        <v>64560.654999999999</v>
      </c>
      <c r="I8" s="24">
        <f t="shared" si="3"/>
        <v>76436.345000000001</v>
      </c>
      <c r="J8" s="25">
        <f t="shared" si="4"/>
        <v>1.1839462440398103</v>
      </c>
      <c r="K8" s="26">
        <v>5</v>
      </c>
    </row>
    <row r="9" spans="2:11">
      <c r="B9" s="19" t="s">
        <v>17</v>
      </c>
      <c r="C9" s="20">
        <v>13656090.08</v>
      </c>
      <c r="D9" s="21">
        <v>180808</v>
      </c>
      <c r="E9" s="22">
        <f t="shared" si="0"/>
        <v>136560.9008</v>
      </c>
      <c r="F9" s="22">
        <f t="shared" si="1"/>
        <v>44247.099199999997</v>
      </c>
      <c r="G9" s="23">
        <f t="shared" si="2"/>
        <v>0.3240100126814629</v>
      </c>
      <c r="H9" s="24">
        <v>84998.263399999996</v>
      </c>
      <c r="I9" s="24">
        <f t="shared" si="3"/>
        <v>95809.736600000004</v>
      </c>
      <c r="J9" s="25">
        <f t="shared" si="4"/>
        <v>1.1271964010502362</v>
      </c>
      <c r="K9" s="26">
        <v>4</v>
      </c>
    </row>
    <row r="10" spans="2:11">
      <c r="B10" s="19" t="s">
        <v>18</v>
      </c>
      <c r="C10" s="20">
        <v>17837301.309999999</v>
      </c>
      <c r="D10" s="21">
        <v>221825</v>
      </c>
      <c r="E10" s="22">
        <f t="shared" si="0"/>
        <v>178373.01309999998</v>
      </c>
      <c r="F10" s="22">
        <f t="shared" si="1"/>
        <v>43451.986900000018</v>
      </c>
      <c r="G10" s="23">
        <f t="shared" si="2"/>
        <v>0.24360179908851931</v>
      </c>
      <c r="H10" s="24">
        <v>108990.06170000001</v>
      </c>
      <c r="I10" s="24">
        <f t="shared" si="3"/>
        <v>112834.93829999999</v>
      </c>
      <c r="J10" s="25">
        <f t="shared" si="4"/>
        <v>1.0352773137296059</v>
      </c>
      <c r="K10" s="26">
        <v>2</v>
      </c>
    </row>
    <row r="11" spans="2:11">
      <c r="B11" s="19" t="s">
        <v>19</v>
      </c>
      <c r="C11" s="20">
        <v>15694759.66</v>
      </c>
      <c r="D11" s="21">
        <v>195845</v>
      </c>
      <c r="E11" s="22">
        <f>(C11/100)+6852</f>
        <v>163799.59659999999</v>
      </c>
      <c r="F11" s="22">
        <f t="shared" si="1"/>
        <v>32045.40340000001</v>
      </c>
      <c r="G11" s="23">
        <f t="shared" si="2"/>
        <v>0.19563786520338727</v>
      </c>
      <c r="H11" s="24">
        <v>106334</v>
      </c>
      <c r="I11" s="24">
        <f t="shared" si="3"/>
        <v>89511</v>
      </c>
      <c r="J11" s="25">
        <f t="shared" si="4"/>
        <v>0.84179096055824099</v>
      </c>
      <c r="K11" s="26">
        <v>3</v>
      </c>
    </row>
    <row r="12" spans="2:11">
      <c r="B12" s="19" t="s">
        <v>20</v>
      </c>
      <c r="C12" s="20">
        <v>3809926.71</v>
      </c>
      <c r="D12" s="21">
        <v>58357</v>
      </c>
      <c r="E12" s="22">
        <f t="shared" si="0"/>
        <v>38099.267099999997</v>
      </c>
      <c r="F12" s="22">
        <f t="shared" si="1"/>
        <v>20257.732900000003</v>
      </c>
      <c r="G12" s="23">
        <f t="shared" si="2"/>
        <v>0.53170925432316263</v>
      </c>
      <c r="H12" s="24">
        <v>32641.496600000002</v>
      </c>
      <c r="I12" s="24">
        <f t="shared" si="3"/>
        <v>25715.503399999998</v>
      </c>
      <c r="J12" s="25">
        <f t="shared" si="4"/>
        <v>0.78781630986858597</v>
      </c>
      <c r="K12" s="26">
        <v>9</v>
      </c>
    </row>
    <row r="13" spans="2:11">
      <c r="B13" s="19" t="s">
        <v>21</v>
      </c>
      <c r="C13" s="20">
        <v>10612903.52</v>
      </c>
      <c r="D13" s="21">
        <v>129389</v>
      </c>
      <c r="E13" s="22">
        <f t="shared" si="0"/>
        <v>106129.0352</v>
      </c>
      <c r="F13" s="22">
        <f t="shared" si="1"/>
        <v>23259.964800000002</v>
      </c>
      <c r="G13" s="23">
        <f t="shared" si="2"/>
        <v>0.2191668355051625</v>
      </c>
      <c r="H13" s="24">
        <v>74351.2356</v>
      </c>
      <c r="I13" s="24">
        <f t="shared" si="3"/>
        <v>55037.7644</v>
      </c>
      <c r="J13" s="25">
        <f t="shared" si="4"/>
        <v>0.74024007746281484</v>
      </c>
      <c r="K13" s="26">
        <v>6</v>
      </c>
    </row>
    <row r="14" spans="2:11">
      <c r="B14" s="19" t="s">
        <v>22</v>
      </c>
      <c r="C14" s="20">
        <v>7078041.7599999998</v>
      </c>
      <c r="D14" s="21">
        <v>75783</v>
      </c>
      <c r="E14" s="22">
        <f t="shared" si="0"/>
        <v>70780.417600000001</v>
      </c>
      <c r="F14" s="22">
        <f t="shared" si="1"/>
        <v>5002.5823999999993</v>
      </c>
      <c r="G14" s="23">
        <f t="shared" si="2"/>
        <v>7.0677492018639904E-2</v>
      </c>
      <c r="H14" s="24">
        <v>44257.590799999998</v>
      </c>
      <c r="I14" s="24">
        <f t="shared" si="3"/>
        <v>31525.409200000002</v>
      </c>
      <c r="J14" s="25">
        <f t="shared" si="4"/>
        <v>0.71231643273270995</v>
      </c>
      <c r="K14" s="26">
        <v>8</v>
      </c>
    </row>
    <row r="15" spans="2:11">
      <c r="B15" s="19" t="s">
        <v>23</v>
      </c>
      <c r="C15" s="20">
        <v>5471478.5599999996</v>
      </c>
      <c r="D15" s="21">
        <v>57998</v>
      </c>
      <c r="E15" s="22">
        <f t="shared" si="0"/>
        <v>54714.785599999996</v>
      </c>
      <c r="F15" s="22">
        <f t="shared" si="1"/>
        <v>3283.2144000000044</v>
      </c>
      <c r="G15" s="23">
        <f t="shared" si="2"/>
        <v>6.0005981271724192E-2</v>
      </c>
      <c r="H15" s="24">
        <v>41247.724300000002</v>
      </c>
      <c r="I15" s="24">
        <f t="shared" si="3"/>
        <v>16750.275699999998</v>
      </c>
      <c r="J15" s="25">
        <f t="shared" si="4"/>
        <v>0.40608969305004777</v>
      </c>
      <c r="K15" s="26">
        <v>10</v>
      </c>
    </row>
    <row r="16" spans="2:11">
      <c r="B16" s="27" t="s">
        <v>24</v>
      </c>
      <c r="C16" s="28"/>
      <c r="D16" s="29">
        <f>SUM(D6:D15)</f>
        <v>1371126</v>
      </c>
      <c r="E16" s="30">
        <f>SUM(E6:E15)</f>
        <v>1075568.0065000001</v>
      </c>
      <c r="F16" s="30">
        <f>SUM(F6:F15)</f>
        <v>295557.99350000004</v>
      </c>
      <c r="G16" s="31">
        <f>F16/E16</f>
        <v>0.27479247403590373</v>
      </c>
      <c r="H16" s="30">
        <f t="shared" ref="H16" si="5">SUM(H6:H15)</f>
        <v>690329.74780000001</v>
      </c>
      <c r="I16" s="30">
        <f>SUM(I6:I15)</f>
        <v>680796.25219999999</v>
      </c>
      <c r="J16" s="32">
        <f>I16/(D16-I16)</f>
        <v>0.98618993947402356</v>
      </c>
      <c r="K16" s="33"/>
    </row>
    <row r="17" spans="2:11" ht="15.75">
      <c r="B17" s="34" t="s">
        <v>25</v>
      </c>
      <c r="C17" s="35"/>
      <c r="D17" s="36"/>
      <c r="E17" s="37"/>
      <c r="F17" s="37"/>
      <c r="G17" s="38"/>
      <c r="H17" s="39"/>
      <c r="I17" s="39"/>
      <c r="J17" s="40"/>
      <c r="K17" s="18"/>
    </row>
    <row r="18" spans="2:11" ht="16.149999999999999" customHeight="1">
      <c r="B18" s="19" t="s">
        <v>26</v>
      </c>
      <c r="C18" s="20">
        <v>491675.45</v>
      </c>
      <c r="D18" s="21">
        <v>10227</v>
      </c>
      <c r="E18" s="22">
        <f t="shared" ref="E18:E26" si="6">(C18/100)</f>
        <v>4916.7545</v>
      </c>
      <c r="F18" s="22">
        <f t="shared" ref="F18:F27" si="7">(D18-E18)</f>
        <v>5310.2455</v>
      </c>
      <c r="G18" s="23">
        <f t="shared" ref="G18:G27" si="8">(D18-E18)/E18</f>
        <v>1.0800306380967364</v>
      </c>
      <c r="H18" s="24">
        <v>1225.4546</v>
      </c>
      <c r="I18" s="24">
        <f t="shared" ref="I18:I27" si="9">(D18-H18)</f>
        <v>9001.5453999999991</v>
      </c>
      <c r="J18" s="25">
        <f t="shared" ref="J18:J27" si="10">I18/H18</f>
        <v>7.345474405987785</v>
      </c>
      <c r="K18" s="26">
        <v>20</v>
      </c>
    </row>
    <row r="19" spans="2:11">
      <c r="B19" s="19" t="s">
        <v>27</v>
      </c>
      <c r="C19" s="20">
        <v>3448944.53</v>
      </c>
      <c r="D19" s="21">
        <v>49281</v>
      </c>
      <c r="E19" s="22">
        <f t="shared" si="6"/>
        <v>34489.445299999999</v>
      </c>
      <c r="F19" s="22">
        <f t="shared" si="7"/>
        <v>14791.554700000001</v>
      </c>
      <c r="G19" s="23">
        <f t="shared" si="8"/>
        <v>0.42887192215874809</v>
      </c>
      <c r="H19" s="24">
        <v>14586.5779</v>
      </c>
      <c r="I19" s="24">
        <f t="shared" si="9"/>
        <v>34694.422099999996</v>
      </c>
      <c r="J19" s="25">
        <f t="shared" si="10"/>
        <v>2.3785169035432223</v>
      </c>
      <c r="K19" s="26">
        <v>11</v>
      </c>
    </row>
    <row r="20" spans="2:11">
      <c r="B20" s="19" t="s">
        <v>28</v>
      </c>
      <c r="C20" s="20">
        <v>2505850.8199999998</v>
      </c>
      <c r="D20" s="21">
        <v>35191</v>
      </c>
      <c r="E20" s="22">
        <f t="shared" si="6"/>
        <v>25058.508199999997</v>
      </c>
      <c r="F20" s="22">
        <f t="shared" si="7"/>
        <v>10132.491800000003</v>
      </c>
      <c r="G20" s="23">
        <f t="shared" si="8"/>
        <v>0.40435335252718696</v>
      </c>
      <c r="H20" s="24">
        <v>17002.506399999998</v>
      </c>
      <c r="I20" s="24">
        <f t="shared" si="9"/>
        <v>18188.493600000002</v>
      </c>
      <c r="J20" s="25">
        <f t="shared" si="10"/>
        <v>1.069753668788503</v>
      </c>
      <c r="K20" s="26">
        <v>13</v>
      </c>
    </row>
    <row r="21" spans="2:11">
      <c r="B21" s="19" t="s">
        <v>29</v>
      </c>
      <c r="C21" s="20">
        <v>3155590.09</v>
      </c>
      <c r="D21" s="21">
        <v>38271</v>
      </c>
      <c r="E21" s="22">
        <f t="shared" si="6"/>
        <v>31555.900899999997</v>
      </c>
      <c r="F21" s="22">
        <f t="shared" si="7"/>
        <v>6715.0991000000031</v>
      </c>
      <c r="G21" s="23">
        <f t="shared" si="8"/>
        <v>0.21280010738023339</v>
      </c>
      <c r="H21" s="24">
        <v>19722.715700000001</v>
      </c>
      <c r="I21" s="24">
        <f t="shared" si="9"/>
        <v>18548.284299999999</v>
      </c>
      <c r="J21" s="25">
        <f t="shared" si="10"/>
        <v>0.94045285558722513</v>
      </c>
      <c r="K21" s="26">
        <v>12</v>
      </c>
    </row>
    <row r="22" spans="2:11">
      <c r="B22" s="19" t="s">
        <v>30</v>
      </c>
      <c r="C22" s="20">
        <v>1586776.74</v>
      </c>
      <c r="D22" s="21">
        <v>13522</v>
      </c>
      <c r="E22" s="22">
        <f t="shared" si="6"/>
        <v>15867.767400000001</v>
      </c>
      <c r="F22" s="22">
        <f t="shared" si="7"/>
        <v>-2345.7674000000006</v>
      </c>
      <c r="G22" s="23">
        <f t="shared" si="8"/>
        <v>-0.14783222748778133</v>
      </c>
      <c r="H22" s="24">
        <v>7191.5646999999999</v>
      </c>
      <c r="I22" s="24">
        <f t="shared" si="9"/>
        <v>6330.4353000000001</v>
      </c>
      <c r="J22" s="25">
        <f t="shared" si="10"/>
        <v>0.88025840885502982</v>
      </c>
      <c r="K22" s="26">
        <v>18</v>
      </c>
    </row>
    <row r="23" spans="2:11">
      <c r="B23" s="19" t="s">
        <v>31</v>
      </c>
      <c r="C23" s="20">
        <v>1238408.04</v>
      </c>
      <c r="D23" s="21">
        <v>18022</v>
      </c>
      <c r="E23" s="22">
        <f t="shared" si="6"/>
        <v>12384.080400000001</v>
      </c>
      <c r="F23" s="22">
        <f t="shared" si="7"/>
        <v>5637.9195999999993</v>
      </c>
      <c r="G23" s="23">
        <f t="shared" si="8"/>
        <v>0.45525541000202152</v>
      </c>
      <c r="H23" s="24">
        <v>10010.079100000001</v>
      </c>
      <c r="I23" s="24">
        <f t="shared" si="9"/>
        <v>8011.9208999999992</v>
      </c>
      <c r="J23" s="25">
        <f t="shared" si="10"/>
        <v>0.80038537357811668</v>
      </c>
      <c r="K23" s="26">
        <v>17</v>
      </c>
    </row>
    <row r="24" spans="2:11">
      <c r="B24" s="19" t="s">
        <v>32</v>
      </c>
      <c r="C24" s="20">
        <v>1986927.47</v>
      </c>
      <c r="D24" s="21">
        <v>23617</v>
      </c>
      <c r="E24" s="22">
        <f t="shared" si="6"/>
        <v>19869.274699999998</v>
      </c>
      <c r="F24" s="22">
        <f t="shared" si="7"/>
        <v>3747.7253000000019</v>
      </c>
      <c r="G24" s="23">
        <f t="shared" si="8"/>
        <v>0.18861912961523464</v>
      </c>
      <c r="H24" s="24">
        <v>13706.163</v>
      </c>
      <c r="I24" s="24">
        <f t="shared" si="9"/>
        <v>9910.8369999999995</v>
      </c>
      <c r="J24" s="25">
        <f t="shared" si="10"/>
        <v>0.72309347262249835</v>
      </c>
      <c r="K24" s="26">
        <v>16</v>
      </c>
    </row>
    <row r="25" spans="2:11">
      <c r="B25" s="19" t="s">
        <v>33</v>
      </c>
      <c r="C25" s="20">
        <v>2187696.5699999998</v>
      </c>
      <c r="D25" s="21">
        <v>27013</v>
      </c>
      <c r="E25" s="22">
        <f t="shared" si="6"/>
        <v>21876.965699999997</v>
      </c>
      <c r="F25" s="22">
        <f t="shared" si="7"/>
        <v>5136.034300000003</v>
      </c>
      <c r="G25" s="23">
        <f t="shared" si="8"/>
        <v>0.23476904294821854</v>
      </c>
      <c r="H25" s="24">
        <v>16023.828600000001</v>
      </c>
      <c r="I25" s="24">
        <f t="shared" si="9"/>
        <v>10989.171399999999</v>
      </c>
      <c r="J25" s="25">
        <f t="shared" si="10"/>
        <v>0.68580185636783453</v>
      </c>
      <c r="K25" s="26">
        <v>14</v>
      </c>
    </row>
    <row r="26" spans="2:11">
      <c r="B26" s="19" t="s">
        <v>34</v>
      </c>
      <c r="C26" s="20">
        <v>925542.12</v>
      </c>
      <c r="D26" s="21">
        <v>10785</v>
      </c>
      <c r="E26" s="22">
        <f t="shared" si="6"/>
        <v>9255.4212000000007</v>
      </c>
      <c r="F26" s="22">
        <f t="shared" si="7"/>
        <v>1529.5787999999993</v>
      </c>
      <c r="G26" s="23">
        <f t="shared" si="8"/>
        <v>0.16526301363788817</v>
      </c>
      <c r="H26" s="24">
        <v>7217.2043000000003</v>
      </c>
      <c r="I26" s="24">
        <f t="shared" si="9"/>
        <v>3567.7956999999997</v>
      </c>
      <c r="J26" s="25">
        <f t="shared" si="10"/>
        <v>0.49434594777925289</v>
      </c>
      <c r="K26" s="26">
        <v>19</v>
      </c>
    </row>
    <row r="27" spans="2:11">
      <c r="B27" s="19" t="s">
        <v>35</v>
      </c>
      <c r="C27" s="20">
        <v>216345</v>
      </c>
      <c r="D27" s="21">
        <v>24807</v>
      </c>
      <c r="E27" s="22">
        <f>(C27/100)+24786</f>
        <v>26949.45</v>
      </c>
      <c r="F27" s="22">
        <f t="shared" si="7"/>
        <v>-2142.4500000000007</v>
      </c>
      <c r="G27" s="23">
        <f t="shared" si="8"/>
        <v>-7.9498839493941459E-2</v>
      </c>
      <c r="H27" s="24">
        <v>20639</v>
      </c>
      <c r="I27" s="24">
        <f t="shared" si="9"/>
        <v>4168</v>
      </c>
      <c r="J27" s="25">
        <f t="shared" si="10"/>
        <v>0.20194776878724743</v>
      </c>
      <c r="K27" s="26">
        <v>15</v>
      </c>
    </row>
    <row r="28" spans="2:11">
      <c r="B28" s="27" t="s">
        <v>36</v>
      </c>
      <c r="C28" s="28"/>
      <c r="D28" s="29">
        <f>SUM(D18:D27)</f>
        <v>250736</v>
      </c>
      <c r="E28" s="30">
        <f>SUM(E18:E27)</f>
        <v>202223.56830000001</v>
      </c>
      <c r="F28" s="30">
        <f>SUM(F18:F27)</f>
        <v>48512.431700000016</v>
      </c>
      <c r="G28" s="31">
        <f>F28/E28</f>
        <v>0.23989504343050411</v>
      </c>
      <c r="H28" s="30">
        <f>SUM(H18:H27)</f>
        <v>127325.09430000001</v>
      </c>
      <c r="I28" s="30">
        <f>SUM(I18:I27)</f>
        <v>123410.90569999999</v>
      </c>
      <c r="J28" s="32">
        <f>I28/(D28-I28)</f>
        <v>0.96925830982871675</v>
      </c>
      <c r="K28" s="33"/>
    </row>
    <row r="29" spans="2:11" ht="15.75">
      <c r="B29" s="34" t="s">
        <v>37</v>
      </c>
      <c r="C29" s="35"/>
      <c r="D29" s="36"/>
      <c r="E29" s="37"/>
      <c r="F29" s="37"/>
      <c r="G29" s="37"/>
      <c r="H29" s="39"/>
      <c r="I29" s="39"/>
      <c r="J29" s="40"/>
      <c r="K29" s="18"/>
    </row>
    <row r="30" spans="2:11">
      <c r="B30" s="19" t="s">
        <v>38</v>
      </c>
      <c r="C30" s="20">
        <v>455222.64</v>
      </c>
      <c r="D30" s="21">
        <v>7131</v>
      </c>
      <c r="E30" s="22">
        <f>(C30/100)</f>
        <v>4552.2264000000005</v>
      </c>
      <c r="F30" s="22">
        <f t="shared" ref="F30:F49" si="11">(D30-E30)</f>
        <v>2578.7735999999995</v>
      </c>
      <c r="G30" s="23">
        <f t="shared" ref="G30:G49" si="12">(D30-E30)/E30</f>
        <v>0.56648623627330996</v>
      </c>
      <c r="H30" s="24">
        <v>434.27749999999997</v>
      </c>
      <c r="I30" s="24">
        <f t="shared" ref="I30:I49" si="13">(D30-H30)</f>
        <v>6696.7224999999999</v>
      </c>
      <c r="J30" s="25">
        <f t="shared" ref="J30:J47" si="14">I30/H30</f>
        <v>15.420376372250463</v>
      </c>
      <c r="K30" s="26">
        <v>24</v>
      </c>
    </row>
    <row r="31" spans="2:11">
      <c r="B31" s="19" t="s">
        <v>39</v>
      </c>
      <c r="C31" s="20">
        <v>280239.03999999998</v>
      </c>
      <c r="D31" s="21">
        <v>6343</v>
      </c>
      <c r="E31" s="22">
        <f>(C31/100)</f>
        <v>2802.3903999999998</v>
      </c>
      <c r="F31" s="22">
        <f t="shared" si="11"/>
        <v>3540.6096000000002</v>
      </c>
      <c r="G31" s="23">
        <f t="shared" si="12"/>
        <v>1.263424824749614</v>
      </c>
      <c r="H31" s="24">
        <v>582.2287</v>
      </c>
      <c r="I31" s="24">
        <f t="shared" si="13"/>
        <v>5760.7713000000003</v>
      </c>
      <c r="J31" s="25">
        <f t="shared" si="14"/>
        <v>9.8943444388777131</v>
      </c>
      <c r="K31" s="26">
        <v>26</v>
      </c>
    </row>
    <row r="32" spans="2:11">
      <c r="B32" s="19" t="s">
        <v>40</v>
      </c>
      <c r="C32" s="20">
        <v>63156.91</v>
      </c>
      <c r="D32" s="41">
        <v>858</v>
      </c>
      <c r="E32" s="22">
        <f>(C32/100)</f>
        <v>631.56910000000005</v>
      </c>
      <c r="F32" s="22">
        <f t="shared" si="11"/>
        <v>226.43089999999995</v>
      </c>
      <c r="G32" s="23">
        <f t="shared" si="12"/>
        <v>0.35852118160942315</v>
      </c>
      <c r="H32" s="24">
        <v>329.01080000000002</v>
      </c>
      <c r="I32" s="24">
        <f t="shared" si="13"/>
        <v>528.98919999999998</v>
      </c>
      <c r="J32" s="25">
        <f t="shared" si="14"/>
        <v>1.607817129407302</v>
      </c>
      <c r="K32" s="26">
        <v>34</v>
      </c>
    </row>
    <row r="33" spans="2:11">
      <c r="B33" s="19" t="s">
        <v>41</v>
      </c>
      <c r="C33" s="20">
        <v>0</v>
      </c>
      <c r="D33" s="41">
        <v>676</v>
      </c>
      <c r="E33" s="22">
        <f>516+114</f>
        <v>630</v>
      </c>
      <c r="F33" s="22">
        <f t="shared" si="11"/>
        <v>46</v>
      </c>
      <c r="G33" s="23">
        <f t="shared" si="12"/>
        <v>7.301587301587302E-2</v>
      </c>
      <c r="H33" s="24">
        <v>312.22000000000003</v>
      </c>
      <c r="I33" s="24">
        <f t="shared" si="13"/>
        <v>363.78</v>
      </c>
      <c r="J33" s="25">
        <f t="shared" si="14"/>
        <v>1.1651399654090062</v>
      </c>
      <c r="K33" s="26">
        <v>35</v>
      </c>
    </row>
    <row r="34" spans="2:11">
      <c r="B34" s="19" t="s">
        <v>42</v>
      </c>
      <c r="C34" s="20">
        <v>42203.839999999997</v>
      </c>
      <c r="D34" s="41">
        <v>424</v>
      </c>
      <c r="E34" s="22">
        <f t="shared" ref="E34:E44" si="15">(C34/100)</f>
        <v>422.03839999999997</v>
      </c>
      <c r="F34" s="22">
        <f t="shared" si="11"/>
        <v>1.9616000000000327</v>
      </c>
      <c r="G34" s="23">
        <f t="shared" si="12"/>
        <v>4.6479182936908885E-3</v>
      </c>
      <c r="H34" s="24">
        <v>225.25569999999999</v>
      </c>
      <c r="I34" s="24">
        <f t="shared" si="13"/>
        <v>198.74430000000001</v>
      </c>
      <c r="J34" s="25">
        <f t="shared" si="14"/>
        <v>0.88230530903324544</v>
      </c>
      <c r="K34" s="26">
        <v>36</v>
      </c>
    </row>
    <row r="35" spans="2:11">
      <c r="B35" s="19" t="s">
        <v>43</v>
      </c>
      <c r="C35" s="20">
        <v>235614.22</v>
      </c>
      <c r="D35" s="21">
        <v>2896</v>
      </c>
      <c r="E35" s="22">
        <f t="shared" si="15"/>
        <v>2356.1422000000002</v>
      </c>
      <c r="F35" s="22">
        <f t="shared" si="11"/>
        <v>539.85779999999977</v>
      </c>
      <c r="G35" s="23">
        <f t="shared" si="12"/>
        <v>0.22912785145141057</v>
      </c>
      <c r="H35" s="24">
        <v>1759.7951999999998</v>
      </c>
      <c r="I35" s="24">
        <f t="shared" si="13"/>
        <v>1136.2048000000002</v>
      </c>
      <c r="J35" s="25">
        <f t="shared" si="14"/>
        <v>0.64564603881178917</v>
      </c>
      <c r="K35" s="26">
        <v>30</v>
      </c>
    </row>
    <row r="36" spans="2:11">
      <c r="B36" s="19" t="s">
        <v>44</v>
      </c>
      <c r="C36" s="20">
        <v>500795.21</v>
      </c>
      <c r="D36" s="21">
        <v>6032</v>
      </c>
      <c r="E36" s="22">
        <f t="shared" si="15"/>
        <v>5007.9521000000004</v>
      </c>
      <c r="F36" s="22">
        <f t="shared" si="11"/>
        <v>1024.0478999999996</v>
      </c>
      <c r="G36" s="23">
        <f t="shared" si="12"/>
        <v>0.20448436397784225</v>
      </c>
      <c r="H36" s="24">
        <v>3673.8388</v>
      </c>
      <c r="I36" s="24">
        <f t="shared" si="13"/>
        <v>2358.1612</v>
      </c>
      <c r="J36" s="25">
        <f t="shared" si="14"/>
        <v>0.64187933341005599</v>
      </c>
      <c r="K36" s="26">
        <v>27</v>
      </c>
    </row>
    <row r="37" spans="2:11">
      <c r="B37" s="19" t="s">
        <v>45</v>
      </c>
      <c r="C37" s="20">
        <v>3711.53</v>
      </c>
      <c r="D37" s="41">
        <v>38</v>
      </c>
      <c r="E37" s="22">
        <f t="shared" si="15"/>
        <v>37.115300000000005</v>
      </c>
      <c r="F37" s="22">
        <f t="shared" si="11"/>
        <v>0.88469999999999516</v>
      </c>
      <c r="G37" s="23">
        <f t="shared" si="12"/>
        <v>2.3836531026288216E-2</v>
      </c>
      <c r="H37" s="24">
        <v>23.745200000000001</v>
      </c>
      <c r="I37" s="24">
        <f t="shared" si="13"/>
        <v>14.254799999999999</v>
      </c>
      <c r="J37" s="25">
        <f t="shared" si="14"/>
        <v>0.60032343378872355</v>
      </c>
      <c r="K37" s="26">
        <v>40</v>
      </c>
    </row>
    <row r="38" spans="2:11">
      <c r="B38" s="19" t="s">
        <v>46</v>
      </c>
      <c r="C38" s="20">
        <v>750741.12</v>
      </c>
      <c r="D38" s="21">
        <v>7761</v>
      </c>
      <c r="E38" s="22">
        <f t="shared" si="15"/>
        <v>7507.4111999999996</v>
      </c>
      <c r="F38" s="22">
        <f t="shared" si="11"/>
        <v>253.58880000000045</v>
      </c>
      <c r="G38" s="23">
        <f t="shared" si="12"/>
        <v>3.377846147550842E-2</v>
      </c>
      <c r="H38" s="24">
        <v>5212.8117000000002</v>
      </c>
      <c r="I38" s="24">
        <f t="shared" si="13"/>
        <v>2548.1882999999998</v>
      </c>
      <c r="J38" s="25">
        <f t="shared" si="14"/>
        <v>0.48883183330792473</v>
      </c>
      <c r="K38" s="26">
        <v>23</v>
      </c>
    </row>
    <row r="39" spans="2:11">
      <c r="B39" s="19" t="s">
        <v>47</v>
      </c>
      <c r="C39" s="20">
        <v>743876.49</v>
      </c>
      <c r="D39" s="21">
        <v>9411</v>
      </c>
      <c r="E39" s="22">
        <f t="shared" si="15"/>
        <v>7438.7649000000001</v>
      </c>
      <c r="F39" s="22">
        <f t="shared" si="11"/>
        <v>1972.2350999999999</v>
      </c>
      <c r="G39" s="23">
        <f t="shared" si="12"/>
        <v>0.26512937651786789</v>
      </c>
      <c r="H39" s="24">
        <v>6921.7334999999994</v>
      </c>
      <c r="I39" s="24">
        <f t="shared" si="13"/>
        <v>2489.2665000000006</v>
      </c>
      <c r="J39" s="25">
        <f t="shared" si="14"/>
        <v>0.35963050296576732</v>
      </c>
      <c r="K39" s="26">
        <v>21</v>
      </c>
    </row>
    <row r="40" spans="2:11">
      <c r="B40" s="19" t="s">
        <v>48</v>
      </c>
      <c r="C40" s="20">
        <v>273213.25</v>
      </c>
      <c r="D40" s="21">
        <v>3056</v>
      </c>
      <c r="E40" s="22">
        <f t="shared" si="15"/>
        <v>2732.1325000000002</v>
      </c>
      <c r="F40" s="22">
        <f t="shared" si="11"/>
        <v>323.86749999999984</v>
      </c>
      <c r="G40" s="23">
        <f t="shared" si="12"/>
        <v>0.11854018793012411</v>
      </c>
      <c r="H40" s="24">
        <v>2266.4545000000003</v>
      </c>
      <c r="I40" s="24">
        <f t="shared" si="13"/>
        <v>789.54549999999972</v>
      </c>
      <c r="J40" s="25">
        <f t="shared" si="14"/>
        <v>0.34836150472025784</v>
      </c>
      <c r="K40" s="26">
        <v>29</v>
      </c>
    </row>
    <row r="41" spans="2:11">
      <c r="B41" s="19" t="s">
        <v>49</v>
      </c>
      <c r="C41" s="20">
        <v>769564.18</v>
      </c>
      <c r="D41" s="21">
        <v>8670</v>
      </c>
      <c r="E41" s="22">
        <f t="shared" si="15"/>
        <v>7695.6418000000003</v>
      </c>
      <c r="F41" s="22">
        <f t="shared" si="11"/>
        <v>974.35819999999967</v>
      </c>
      <c r="G41" s="23">
        <f t="shared" si="12"/>
        <v>0.12661168818954122</v>
      </c>
      <c r="H41" s="24">
        <v>7651.5292000000009</v>
      </c>
      <c r="I41" s="24">
        <f t="shared" si="13"/>
        <v>1018.4707999999991</v>
      </c>
      <c r="J41" s="25">
        <f t="shared" si="14"/>
        <v>0.13310683046207272</v>
      </c>
      <c r="K41" s="26">
        <v>22</v>
      </c>
    </row>
    <row r="42" spans="2:11">
      <c r="B42" s="19" t="s">
        <v>50</v>
      </c>
      <c r="C42" s="20">
        <v>581602.06000000006</v>
      </c>
      <c r="D42" s="21">
        <v>4868</v>
      </c>
      <c r="E42" s="22">
        <f t="shared" si="15"/>
        <v>5816.0206000000007</v>
      </c>
      <c r="F42" s="22">
        <f t="shared" si="11"/>
        <v>-948.02060000000074</v>
      </c>
      <c r="G42" s="23">
        <f t="shared" si="12"/>
        <v>-0.16300158909340876</v>
      </c>
      <c r="H42" s="24">
        <v>4546.7184999999999</v>
      </c>
      <c r="I42" s="24">
        <f t="shared" si="13"/>
        <v>321.28150000000005</v>
      </c>
      <c r="J42" s="25">
        <f t="shared" si="14"/>
        <v>7.0662280939539149E-2</v>
      </c>
      <c r="K42" s="26">
        <v>28</v>
      </c>
    </row>
    <row r="43" spans="2:11">
      <c r="B43" s="19" t="s">
        <v>51</v>
      </c>
      <c r="C43" s="20">
        <v>29222.27</v>
      </c>
      <c r="D43" s="41">
        <v>286</v>
      </c>
      <c r="E43" s="22">
        <f t="shared" si="15"/>
        <v>292.22270000000003</v>
      </c>
      <c r="F43" s="22">
        <f t="shared" si="11"/>
        <v>-6.2227000000000317</v>
      </c>
      <c r="G43" s="23">
        <f t="shared" si="12"/>
        <v>-2.1294375830488294E-2</v>
      </c>
      <c r="H43" s="24">
        <v>279.93979999999999</v>
      </c>
      <c r="I43" s="24">
        <f t="shared" si="13"/>
        <v>6.0602000000000089</v>
      </c>
      <c r="J43" s="25">
        <f t="shared" si="14"/>
        <v>2.1648225797117841E-2</v>
      </c>
      <c r="K43" s="26">
        <v>38</v>
      </c>
    </row>
    <row r="44" spans="2:11">
      <c r="B44" s="19" t="s">
        <v>52</v>
      </c>
      <c r="C44" s="20">
        <v>350334.19</v>
      </c>
      <c r="D44" s="21">
        <v>2339</v>
      </c>
      <c r="E44" s="22">
        <f t="shared" si="15"/>
        <v>3503.3418999999999</v>
      </c>
      <c r="F44" s="22">
        <f t="shared" si="11"/>
        <v>-1164.3418999999999</v>
      </c>
      <c r="G44" s="23">
        <f t="shared" si="12"/>
        <v>-0.33235177531487858</v>
      </c>
      <c r="H44" s="24">
        <v>3223.4452000000001</v>
      </c>
      <c r="I44" s="24">
        <f t="shared" si="13"/>
        <v>-884.44520000000011</v>
      </c>
      <c r="J44" s="25">
        <f t="shared" si="14"/>
        <v>-0.27437885402860274</v>
      </c>
      <c r="K44" s="26">
        <v>31</v>
      </c>
    </row>
    <row r="45" spans="2:11">
      <c r="B45" s="19" t="s">
        <v>53</v>
      </c>
      <c r="C45" s="20">
        <v>163236.28</v>
      </c>
      <c r="D45" s="21">
        <v>6826</v>
      </c>
      <c r="E45" s="22">
        <f>(C45/100)+7501</f>
        <v>9133.362799999999</v>
      </c>
      <c r="F45" s="22">
        <f t="shared" si="11"/>
        <v>-2307.362799999999</v>
      </c>
      <c r="G45" s="23">
        <f t="shared" si="12"/>
        <v>-0.25263014844871806</v>
      </c>
      <c r="H45" s="24">
        <v>13095</v>
      </c>
      <c r="I45" s="24">
        <f t="shared" si="13"/>
        <v>-6269</v>
      </c>
      <c r="J45" s="25">
        <f t="shared" si="14"/>
        <v>-0.47873234058801067</v>
      </c>
      <c r="K45" s="26">
        <v>25</v>
      </c>
    </row>
    <row r="46" spans="2:11">
      <c r="B46" s="19" t="s">
        <v>54</v>
      </c>
      <c r="C46" s="20">
        <v>11002.32</v>
      </c>
      <c r="D46" s="21">
        <v>66</v>
      </c>
      <c r="E46" s="22">
        <f>(C46/100)</f>
        <v>110.0232</v>
      </c>
      <c r="F46" s="22">
        <f t="shared" si="11"/>
        <v>-44.023200000000003</v>
      </c>
      <c r="G46" s="23">
        <f t="shared" si="12"/>
        <v>-0.40012651877058658</v>
      </c>
      <c r="H46" s="24">
        <v>194.3031</v>
      </c>
      <c r="I46" s="24">
        <f t="shared" si="13"/>
        <v>-128.3031</v>
      </c>
      <c r="J46" s="25">
        <f t="shared" si="14"/>
        <v>-0.66032451360786315</v>
      </c>
      <c r="K46" s="26">
        <v>39</v>
      </c>
    </row>
    <row r="47" spans="2:11">
      <c r="B47" s="19" t="s">
        <v>55</v>
      </c>
      <c r="C47" s="20">
        <v>102441.7</v>
      </c>
      <c r="D47" s="41">
        <v>946</v>
      </c>
      <c r="E47" s="22">
        <f>(C47/100)</f>
        <v>1024.4169999999999</v>
      </c>
      <c r="F47" s="22">
        <f t="shared" si="11"/>
        <v>-78.416999999999916</v>
      </c>
      <c r="G47" s="23">
        <f t="shared" si="12"/>
        <v>-7.6547929212420263E-2</v>
      </c>
      <c r="H47" s="24">
        <v>3399.4643999999998</v>
      </c>
      <c r="I47" s="24">
        <f t="shared" si="13"/>
        <v>-2453.4643999999998</v>
      </c>
      <c r="J47" s="25">
        <f t="shared" si="14"/>
        <v>-0.72172086873449826</v>
      </c>
      <c r="K47" s="26">
        <v>33</v>
      </c>
    </row>
    <row r="48" spans="2:11">
      <c r="B48" s="19" t="s">
        <v>56</v>
      </c>
      <c r="C48" s="20">
        <v>0</v>
      </c>
      <c r="D48" s="41">
        <v>995</v>
      </c>
      <c r="E48" s="22">
        <v>900</v>
      </c>
      <c r="F48" s="22">
        <f t="shared" si="11"/>
        <v>95</v>
      </c>
      <c r="G48" s="23">
        <f t="shared" si="12"/>
        <v>0.10555555555555556</v>
      </c>
      <c r="H48" s="24">
        <v>0</v>
      </c>
      <c r="I48" s="24">
        <f t="shared" si="13"/>
        <v>995</v>
      </c>
      <c r="J48" s="25"/>
      <c r="K48" s="26">
        <v>32</v>
      </c>
    </row>
    <row r="49" spans="2:11">
      <c r="B49" s="19" t="s">
        <v>57</v>
      </c>
      <c r="C49" s="20">
        <v>34293.89</v>
      </c>
      <c r="D49" s="41">
        <v>399</v>
      </c>
      <c r="E49" s="22">
        <f>(C49/100)</f>
        <v>342.93889999999999</v>
      </c>
      <c r="F49" s="22">
        <f t="shared" si="11"/>
        <v>56.06110000000001</v>
      </c>
      <c r="G49" s="23">
        <f t="shared" si="12"/>
        <v>0.16347256027239843</v>
      </c>
      <c r="H49" s="24">
        <v>0</v>
      </c>
      <c r="I49" s="24">
        <f t="shared" si="13"/>
        <v>399</v>
      </c>
      <c r="J49" s="25"/>
      <c r="K49" s="26">
        <v>37</v>
      </c>
    </row>
    <row r="50" spans="2:11">
      <c r="B50" s="27" t="s">
        <v>58</v>
      </c>
      <c r="C50" s="28"/>
      <c r="D50" s="29">
        <f>SUM(D30:D49)</f>
        <v>70021</v>
      </c>
      <c r="E50" s="30">
        <f>SUM(E30:E49)</f>
        <v>62935.7114</v>
      </c>
      <c r="F50" s="30">
        <f>SUM(F30:F49)</f>
        <v>7085.2886000000008</v>
      </c>
      <c r="G50" s="31">
        <f>F50/E50</f>
        <v>0.11257978089685979</v>
      </c>
      <c r="H50" s="30">
        <f>SUM(H30:H49)</f>
        <v>54131.771799999995</v>
      </c>
      <c r="I50" s="30">
        <f>SUM(I30:I49)</f>
        <v>15889.228199999998</v>
      </c>
      <c r="J50" s="32">
        <f>I50/(D50-I50)</f>
        <v>0.29352869251547381</v>
      </c>
      <c r="K50" s="33"/>
    </row>
    <row r="51" spans="2:11">
      <c r="B51" s="11" t="s">
        <v>59</v>
      </c>
      <c r="C51" s="42">
        <f>SUM(C6:C49)</f>
        <v>130005828.61999999</v>
      </c>
      <c r="D51" s="43">
        <f>D50+D28+D16</f>
        <v>1691883</v>
      </c>
      <c r="E51" s="44">
        <f>E50+E28+E16</f>
        <v>1340727.2862000002</v>
      </c>
      <c r="F51" s="44">
        <f>F50+F28+F16</f>
        <v>351155.71380000003</v>
      </c>
      <c r="G51" s="45">
        <f>(D51-E51)/E51</f>
        <v>0.2619143485885741</v>
      </c>
      <c r="H51" s="44">
        <f>H50+H28+H16</f>
        <v>871786.6139</v>
      </c>
      <c r="I51" s="44">
        <f>I50+I28+I16</f>
        <v>820096.3861</v>
      </c>
      <c r="J51" s="45">
        <f>I51/H51</f>
        <v>0.94070770647789592</v>
      </c>
      <c r="K51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N</dc:creator>
  <cp:lastModifiedBy>Satish N</cp:lastModifiedBy>
  <dcterms:created xsi:type="dcterms:W3CDTF">2017-01-10T09:15:33Z</dcterms:created>
  <dcterms:modified xsi:type="dcterms:W3CDTF">2017-01-10T09:16:09Z</dcterms:modified>
</cp:coreProperties>
</file>